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2023\п 11Ремонт кабинета СМГТС СК МП-2\"/>
    </mc:Choice>
  </mc:AlternateContent>
  <bookViews>
    <workbookView xWindow="0" yWindow="0" windowWidth="24945" windowHeight="10920"/>
  </bookViews>
  <sheets>
    <sheet name="ДВ" sheetId="2" r:id="rId1"/>
  </sheets>
  <definedNames>
    <definedName name="_xlnm._FilterDatabase" localSheetId="0" hidden="1">ДВ!$B$15:$M$51</definedName>
    <definedName name="_xlnm.Print_Titles" localSheetId="0">ДВ!$15:$15</definedName>
    <definedName name="_xlnm.Print_Area" localSheetId="0">ДВ!$A$1:$M$65</definedName>
  </definedNames>
  <calcPr calcId="162913"/>
</workbook>
</file>

<file path=xl/calcChain.xml><?xml version="1.0" encoding="utf-8"?>
<calcChain xmlns="http://schemas.openxmlformats.org/spreadsheetml/2006/main">
  <c r="E47" i="2" l="1"/>
  <c r="E35" i="2" l="1"/>
  <c r="E51" i="2"/>
  <c r="H41" i="2"/>
  <c r="E41" i="2"/>
  <c r="E43" i="2"/>
  <c r="L43" i="2" s="1"/>
  <c r="E36" i="2"/>
  <c r="E29" i="2"/>
  <c r="L48" i="2" l="1"/>
  <c r="L44" i="2"/>
  <c r="E37" i="2"/>
  <c r="E38" i="2" s="1"/>
  <c r="L38" i="2" s="1"/>
  <c r="L40" i="2"/>
  <c r="E31" i="2"/>
  <c r="L31" i="2" s="1"/>
  <c r="L26" i="2"/>
  <c r="E25" i="2"/>
  <c r="L25" i="2" s="1"/>
  <c r="H23" i="2"/>
  <c r="E23" i="2"/>
  <c r="E17" i="2"/>
  <c r="L30" i="2"/>
  <c r="L29" i="2" l="1"/>
  <c r="H36" i="2"/>
  <c r="L39" i="2"/>
  <c r="H35" i="2"/>
  <c r="L37" i="2"/>
  <c r="E40" i="2"/>
  <c r="L47" i="2"/>
  <c r="E22" i="2"/>
  <c r="E18" i="2"/>
  <c r="H18" i="2" s="1"/>
  <c r="L22" i="2"/>
  <c r="H17" i="2"/>
  <c r="E19" i="2" l="1"/>
  <c r="E20" i="2" l="1"/>
  <c r="L20" i="2" s="1"/>
  <c r="L19" i="2"/>
  <c r="L21" i="2" l="1"/>
</calcChain>
</file>

<file path=xl/sharedStrings.xml><?xml version="1.0" encoding="utf-8"?>
<sst xmlns="http://schemas.openxmlformats.org/spreadsheetml/2006/main" count="209" uniqueCount="78">
  <si>
    <t>Наименование</t>
  </si>
  <si>
    <t>Ед. изм.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</si>
  <si>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</si>
  <si>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</si>
  <si>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</si>
  <si>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</si>
  <si>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</si>
  <si>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</si>
  <si>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</si>
  <si>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</si>
  <si>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</si>
  <si>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</si>
  <si>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филиал ООО"ЕвроСибЭнерго-Гидрогенерация" "Братская ГЭС"</t>
  </si>
  <si>
    <t xml:space="preserve">         Подтверждение необходимости проведения данных  видов работ:</t>
  </si>
  <si>
    <t>Ведомость объемов работ №1 (дефектная ведомость №1)</t>
  </si>
  <si>
    <t>мусор</t>
  </si>
  <si>
    <t>В.Ю. Писарев</t>
  </si>
  <si>
    <t>Зам.главного инженера - начальник ПТО</t>
  </si>
  <si>
    <t>т</t>
  </si>
  <si>
    <t>Подрядчик</t>
  </si>
  <si>
    <t>Инженер по ТН СМГТС</t>
  </si>
  <si>
    <t>А.А. Логинов</t>
  </si>
  <si>
    <t>м2</t>
  </si>
  <si>
    <t>шт.</t>
  </si>
  <si>
    <t xml:space="preserve">УТВЕРЖДАЮ:  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</si>
  <si>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</si>
  <si>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</si>
  <si>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</si>
  <si>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>кг</t>
  </si>
  <si>
    <t>шт</t>
  </si>
  <si>
    <t>Разборка покрытий полов из линолеума</t>
  </si>
  <si>
    <t xml:space="preserve">Устройство плинтусов поливинилхлоридных </t>
  </si>
  <si>
    <t xml:space="preserve">Разборка плинтусов поливинилхлоридных </t>
  </si>
  <si>
    <t>м</t>
  </si>
  <si>
    <t xml:space="preserve">Плинтус </t>
  </si>
  <si>
    <t>Линолеум</t>
  </si>
  <si>
    <t>Устройство покрытий из виниловой плитки ПВХ</t>
  </si>
  <si>
    <t>повторное использование</t>
  </si>
  <si>
    <t>Самовыравнивающаяся смесь для пола</t>
  </si>
  <si>
    <t>Клей для плитки ПВХ</t>
  </si>
  <si>
    <t>Виниловая плитка ПВХ (Класс износостойкости 33/42)</t>
  </si>
  <si>
    <t>Устройство выравнивающей стяжки толщиной 10 мм</t>
  </si>
  <si>
    <t>Д.В. Нахабцев</t>
  </si>
  <si>
    <t xml:space="preserve">Начальник ОППР                             </t>
  </si>
  <si>
    <t>Ю.А. Золотухин</t>
  </si>
  <si>
    <t>Начальник СМГТС</t>
  </si>
  <si>
    <t xml:space="preserve">"___"_____________2023г.    </t>
  </si>
  <si>
    <t>Строительный мусор</t>
  </si>
  <si>
    <t xml:space="preserve">Здание ГЭС. Ремонт кабинета СМГТС СК МП-2 
</t>
  </si>
  <si>
    <t>Смена обоев</t>
  </si>
  <si>
    <t>Замена потолочных плит Армстронг, по существующему каркасу</t>
  </si>
  <si>
    <t>Плитка потолочная Армстронг</t>
  </si>
  <si>
    <t>Плитка потолочная</t>
  </si>
  <si>
    <t>Раздел 1. Ремонт кабинета группы бетонных плотин (3 этаж)</t>
  </si>
  <si>
    <t xml:space="preserve">Демонтаж чугунных радиаторов отопления (11 секций) </t>
  </si>
  <si>
    <t>Чугунный радиатор отопления</t>
  </si>
  <si>
    <t xml:space="preserve">Монтаж чугунных радиаторов отопления (11 секций) </t>
  </si>
  <si>
    <t>Установка экранов радиаторов отопления</t>
  </si>
  <si>
    <t>Демонтаж короба из гипсокартона по металлическому каркасу и экрана ПВХ радиаторов отопления</t>
  </si>
  <si>
    <t>Металлический экран на чугунный радиатор (цвет белый)</t>
  </si>
  <si>
    <t>Клей для флизелиновых обоев</t>
  </si>
  <si>
    <t>Краски масляные готовые к применению (цвет белый)</t>
  </si>
  <si>
    <t>Краска водоэмульсионная (под цвет обоев)</t>
  </si>
  <si>
    <t xml:space="preserve">Флизелиновые обои с флизелиновым покрытием </t>
  </si>
  <si>
    <t xml:space="preserve">Окраска масляными составами ранее окрашенных поверхностей труб: стальных за 2 раза (трубы отопления) </t>
  </si>
  <si>
    <t>Улучшенная масляная окраска ранее окрашенных коробок дверей: за два раза с расчисткой старой краски до 10%</t>
  </si>
  <si>
    <t>Краски масляные готовые к применению (цвет темно-кремовый)</t>
  </si>
  <si>
    <t>Жалюзи</t>
  </si>
  <si>
    <t>Ведущий инженер службы зданий и сооружений ООО "ЕСЭ-ГГ"</t>
  </si>
  <si>
    <t>О.А. Борус</t>
  </si>
  <si>
    <t>Смена жалюзи (размер 2250*2440 мм, 2180*2530 мм)</t>
  </si>
  <si>
    <t xml:space="preserve">Демонтаж чугунных радиаторов отопления (1 шт. - 8 секций, 1 шт. - 14 секций) </t>
  </si>
  <si>
    <t xml:space="preserve">Монтаж чугунных радиаторов отопления  (1 шт. - 8 секций, 1 шт. - 14 секций) </t>
  </si>
  <si>
    <t xml:space="preserve">Окрашивание водоэмульсионными составами поверхностей стен, ранее окрашенных с расчисткой старой краски до 10% </t>
  </si>
  <si>
    <t xml:space="preserve">  Раздел 5. Уборка мусора</t>
  </si>
  <si>
    <t>Транспортировка мусора строительного вручную на расстояние до 32 м (12 м - по вертикали, 20м - по горизонтали)</t>
  </si>
  <si>
    <t>Раздел 2. Ремонт кабинета группы геодезии (3 этаж)</t>
  </si>
  <si>
    <r>
      <t xml:space="preserve">Условия производства работ: </t>
    </r>
    <r>
      <rPr>
        <sz val="10"/>
        <rFont val="Times New Roman"/>
        <family val="1"/>
        <charset val="204"/>
      </rPr>
      <t>Производство ремонтных работ в существующих зданиях и сооружениях в стесненных условиях: с наличием в зоне производства работ загромождающих предметов (офисное оборудование, мебель, шкафы управления сейсмометрией)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</si>
</sst>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Helv"/>
    </font>
    <font>
      <sz val="11"/>
      <name val="Arial Cyr"/>
      <charset val="204"/>
    </font>
    <font>
      <sz val="11"/>
      <name val="Helv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8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0" fillId="0" borderId="0" xfId="0" applyFont="1"/>
    <xf numFmtId="0" fontId="7" fillId="0" borderId="0" xfId="1" applyFont="1" applyFill="1" applyAlignment="1">
      <alignment horizontal="centerContinuous" vertical="top"/>
    </xf>
    <xf numFmtId="0" fontId="7" fillId="0" borderId="0" xfId="1" applyFont="1" applyFill="1" applyAlignment="1">
      <alignment horizontal="left" vertical="top"/>
    </xf>
    <xf numFmtId="0" fontId="7" fillId="0" borderId="0" xfId="1" applyFont="1" applyFill="1" applyAlignment="1">
      <alignment horizontal="center" vertical="top"/>
    </xf>
    <xf numFmtId="0" fontId="7" fillId="0" borderId="0" xfId="1" applyFont="1" applyFill="1" applyAlignment="1">
      <alignment horizontal="centerContinuous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top"/>
    </xf>
    <xf numFmtId="0" fontId="7" fillId="0" borderId="2" xfId="1" applyFont="1" applyFill="1" applyBorder="1" applyAlignment="1">
      <alignment horizontal="center" vertical="top" wrapText="1"/>
    </xf>
    <xf numFmtId="1" fontId="7" fillId="0" borderId="2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 applyBorder="1"/>
    <xf numFmtId="0" fontId="5" fillId="0" borderId="0" xfId="1" applyFont="1" applyFill="1" applyAlignment="1">
      <alignment vertical="top"/>
    </xf>
    <xf numFmtId="0" fontId="9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top"/>
    </xf>
    <xf numFmtId="0" fontId="9" fillId="0" borderId="0" xfId="1" applyFont="1" applyFill="1" applyBorder="1" applyAlignment="1">
      <alignment horizontal="left"/>
    </xf>
    <xf numFmtId="0" fontId="5" fillId="0" borderId="0" xfId="0" applyFont="1" applyFill="1" applyAlignment="1">
      <alignment vertical="top"/>
    </xf>
    <xf numFmtId="0" fontId="11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12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 applyFill="1" applyBorder="1" applyAlignment="1">
      <alignment horizontal="center" vertical="top"/>
    </xf>
    <xf numFmtId="0" fontId="7" fillId="0" borderId="2" xfId="0" applyFont="1" applyFill="1" applyBorder="1"/>
    <xf numFmtId="2" fontId="7" fillId="0" borderId="0" xfId="1" applyNumberFormat="1" applyFont="1" applyFill="1" applyAlignment="1">
      <alignment vertical="top"/>
    </xf>
    <xf numFmtId="2" fontId="7" fillId="0" borderId="0" xfId="0" applyNumberFormat="1" applyFont="1" applyFill="1" applyBorder="1" applyAlignment="1"/>
    <xf numFmtId="2" fontId="9" fillId="0" borderId="0" xfId="1" applyNumberFormat="1" applyFont="1" applyFill="1" applyBorder="1" applyAlignment="1">
      <alignment vertical="top"/>
    </xf>
    <xf numFmtId="2" fontId="9" fillId="0" borderId="0" xfId="0" applyNumberFormat="1" applyFont="1" applyFill="1" applyBorder="1" applyAlignment="1"/>
    <xf numFmtId="2" fontId="0" fillId="0" borderId="0" xfId="0" applyNumberFormat="1" applyAlignment="1"/>
    <xf numFmtId="2" fontId="7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vertical="top"/>
    </xf>
    <xf numFmtId="49" fontId="8" fillId="0" borderId="0" xfId="1" applyNumberFormat="1" applyFont="1" applyFill="1" applyAlignment="1">
      <alignment vertical="top"/>
    </xf>
    <xf numFmtId="0" fontId="14" fillId="0" borderId="0" xfId="1" applyFont="1" applyFill="1" applyAlignment="1">
      <alignment vertical="top" wrapText="1"/>
    </xf>
    <xf numFmtId="0" fontId="10" fillId="0" borderId="0" xfId="2" applyFont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2" fontId="7" fillId="0" borderId="2" xfId="0" applyNumberFormat="1" applyFont="1" applyFill="1" applyBorder="1" applyAlignment="1">
      <alignment horizontal="center" vertical="top"/>
    </xf>
    <xf numFmtId="2" fontId="11" fillId="0" borderId="0" xfId="1" applyNumberFormat="1" applyFont="1" applyFill="1" applyAlignment="1">
      <alignment horizontal="center" vertical="top"/>
    </xf>
    <xf numFmtId="2" fontId="13" fillId="0" borderId="0" xfId="1" applyNumberFormat="1" applyFont="1" applyFill="1" applyAlignment="1">
      <alignment horizontal="center" vertical="top"/>
    </xf>
    <xf numFmtId="2" fontId="7" fillId="0" borderId="0" xfId="1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top"/>
    </xf>
    <xf numFmtId="2" fontId="5" fillId="0" borderId="0" xfId="0" applyNumberFormat="1" applyFont="1" applyFill="1" applyAlignment="1">
      <alignment horizontal="center"/>
    </xf>
    <xf numFmtId="2" fontId="15" fillId="0" borderId="0" xfId="0" applyNumberFormat="1" applyFont="1" applyAlignment="1">
      <alignment horizontal="center"/>
    </xf>
    <xf numFmtId="0" fontId="9" fillId="0" borderId="1" xfId="0" applyFont="1" applyFill="1" applyBorder="1"/>
    <xf numFmtId="0" fontId="16" fillId="0" borderId="0" xfId="2" applyFont="1" applyAlignment="1">
      <alignment horizontal="right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18" fillId="0" borderId="0" xfId="3" applyFill="1"/>
    <xf numFmtId="0" fontId="7" fillId="0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top"/>
    </xf>
    <xf numFmtId="2" fontId="7" fillId="0" borderId="2" xfId="1" applyNumberFormat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/>
    </xf>
    <xf numFmtId="2" fontId="7" fillId="0" borderId="2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2" borderId="0" xfId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/>
    </xf>
    <xf numFmtId="0" fontId="7" fillId="0" borderId="2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abSelected="1" topLeftCell="B1" zoomScaleNormal="100" zoomScaleSheetLayoutView="89" workbookViewId="0">
      <selection activeCell="B9" sqref="B9:M9"/>
    </sheetView>
  </sheetViews>
  <sheetFormatPr defaultRowHeight="12.75" x14ac:dyDescent="0.2"/>
  <cols>
    <col min="1" max="1" width="3.5703125" hidden="1" customWidth="1"/>
    <col min="2" max="2" width="7.140625" customWidth="1"/>
    <col min="3" max="3" width="31.5703125" customWidth="1"/>
    <col min="5" max="5" width="9.140625" style="43"/>
    <col min="6" max="6" width="13.5703125" customWidth="1"/>
    <col min="8" max="8" width="8.42578125" customWidth="1"/>
    <col min="9" max="9" width="13.140625" customWidth="1"/>
    <col min="10" max="10" width="17.85546875" customWidth="1"/>
    <col min="11" max="11" width="7.5703125" customWidth="1"/>
    <col min="12" max="12" width="10.28515625" style="60" customWidth="1"/>
    <col min="13" max="13" width="13.140625" customWidth="1"/>
    <col min="14" max="14" width="24.85546875" customWidth="1"/>
  </cols>
  <sheetData>
    <row r="1" spans="2:15" s="2" customFormat="1" ht="15.75" customHeight="1" x14ac:dyDescent="0.2">
      <c r="B1" s="46"/>
      <c r="C1" s="47"/>
      <c r="D1" s="48"/>
      <c r="E1" s="48"/>
      <c r="F1" s="48"/>
      <c r="G1" s="48"/>
      <c r="H1" s="48"/>
      <c r="I1" s="48"/>
      <c r="J1" s="48"/>
      <c r="K1" s="29"/>
      <c r="L1" s="55"/>
      <c r="M1" s="30" t="s">
        <v>24</v>
      </c>
      <c r="N1" s="1"/>
    </row>
    <row r="2" spans="2:15" s="2" customFormat="1" ht="14.25" customHeight="1" x14ac:dyDescent="0.25">
      <c r="B2" s="49"/>
      <c r="C2" s="31"/>
      <c r="D2" s="48"/>
      <c r="E2" s="48"/>
      <c r="F2" s="48"/>
      <c r="G2" s="48"/>
      <c r="H2" s="48"/>
      <c r="I2" s="48"/>
      <c r="J2" s="48"/>
      <c r="K2" s="32"/>
      <c r="L2" s="56"/>
      <c r="M2" s="62" t="s">
        <v>25</v>
      </c>
      <c r="N2" s="3"/>
    </row>
    <row r="3" spans="2:15" s="2" customFormat="1" ht="14.25" customHeight="1" x14ac:dyDescent="0.25">
      <c r="B3" s="49"/>
      <c r="C3" s="31"/>
      <c r="D3" s="48"/>
      <c r="E3" s="48"/>
      <c r="F3" s="48"/>
      <c r="G3" s="48"/>
      <c r="H3" s="48"/>
      <c r="I3" s="48"/>
      <c r="J3" s="48"/>
      <c r="K3" s="32"/>
      <c r="L3" s="56"/>
      <c r="M3" s="62" t="s">
        <v>27</v>
      </c>
      <c r="N3" s="3"/>
    </row>
    <row r="4" spans="2:15" s="2" customFormat="1" ht="15.75" x14ac:dyDescent="0.25">
      <c r="B4" s="49"/>
      <c r="C4" s="31"/>
      <c r="D4" s="48"/>
      <c r="E4" s="48"/>
      <c r="F4" s="48"/>
      <c r="G4" s="48"/>
      <c r="H4" s="48"/>
      <c r="I4" s="48"/>
      <c r="J4" s="48"/>
      <c r="K4" s="32"/>
      <c r="L4" s="56"/>
      <c r="M4" s="62" t="s">
        <v>26</v>
      </c>
      <c r="N4" s="3"/>
    </row>
    <row r="5" spans="2:15" s="2" customFormat="1" ht="17.25" customHeight="1" x14ac:dyDescent="0.25">
      <c r="B5" s="49"/>
      <c r="C5" s="31"/>
      <c r="D5" s="48"/>
      <c r="E5" s="48"/>
      <c r="F5" s="48"/>
      <c r="G5" s="48"/>
      <c r="H5" s="48"/>
      <c r="I5" s="48"/>
      <c r="J5" s="48"/>
      <c r="K5" s="32"/>
      <c r="L5" s="56"/>
      <c r="M5" s="62" t="s">
        <v>46</v>
      </c>
      <c r="N5" s="3"/>
    </row>
    <row r="6" spans="2:15" s="2" customFormat="1" ht="14.25" customHeight="1" x14ac:dyDescent="0.25">
      <c r="B6" s="49"/>
      <c r="C6" s="31"/>
      <c r="D6" s="48"/>
      <c r="E6" s="48"/>
      <c r="F6" s="48"/>
      <c r="G6" s="48"/>
      <c r="H6" s="48"/>
      <c r="I6" s="48"/>
      <c r="J6" s="48"/>
      <c r="K6" s="32"/>
      <c r="L6" s="56"/>
      <c r="M6" s="62"/>
      <c r="N6" s="3"/>
    </row>
    <row r="7" spans="2:15" s="2" customFormat="1" ht="18" customHeight="1" x14ac:dyDescent="0.25">
      <c r="B7" s="119" t="s">
        <v>12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4"/>
    </row>
    <row r="8" spans="2:15" s="2" customFormat="1" ht="17.25" customHeight="1" x14ac:dyDescent="0.25">
      <c r="B8" s="120" t="s">
        <v>14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5"/>
      <c r="O8" s="5"/>
    </row>
    <row r="9" spans="2:15" s="2" customFormat="1" ht="18" customHeight="1" x14ac:dyDescent="0.2">
      <c r="B9" s="121" t="s">
        <v>48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5"/>
      <c r="O9" s="5"/>
    </row>
    <row r="10" spans="2:15" s="2" customFormat="1" x14ac:dyDescent="0.2">
      <c r="B10" s="122" t="s">
        <v>2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5"/>
      <c r="O10" s="5"/>
    </row>
    <row r="11" spans="2:15" s="2" customFormat="1" x14ac:dyDescent="0.2">
      <c r="B11" s="122" t="s">
        <v>3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5"/>
      <c r="O11" s="5"/>
    </row>
    <row r="12" spans="2:15" s="10" customFormat="1" x14ac:dyDescent="0.2">
      <c r="B12" s="6"/>
      <c r="C12" s="7"/>
      <c r="D12" s="6"/>
      <c r="E12" s="39"/>
      <c r="F12" s="9"/>
      <c r="G12" s="6"/>
      <c r="H12" s="6"/>
      <c r="I12" s="6"/>
      <c r="J12" s="6"/>
      <c r="K12" s="8"/>
      <c r="L12" s="57"/>
      <c r="M12" s="6"/>
    </row>
    <row r="13" spans="2:15" s="10" customFormat="1" ht="24.75" customHeight="1" x14ac:dyDescent="0.2">
      <c r="B13" s="123" t="s">
        <v>4</v>
      </c>
      <c r="C13" s="123" t="s">
        <v>5</v>
      </c>
      <c r="D13" s="123" t="s">
        <v>6</v>
      </c>
      <c r="E13" s="123"/>
      <c r="F13" s="123" t="s">
        <v>7</v>
      </c>
      <c r="G13" s="123"/>
      <c r="H13" s="123"/>
      <c r="I13" s="123"/>
      <c r="J13" s="123" t="s">
        <v>8</v>
      </c>
      <c r="K13" s="123"/>
      <c r="L13" s="123"/>
      <c r="M13" s="123"/>
    </row>
    <row r="14" spans="2:15" s="11" customFormat="1" ht="60" x14ac:dyDescent="0.2">
      <c r="B14" s="123"/>
      <c r="C14" s="123"/>
      <c r="D14" s="33" t="s">
        <v>1</v>
      </c>
      <c r="E14" s="44" t="s">
        <v>9</v>
      </c>
      <c r="F14" s="33" t="s">
        <v>0</v>
      </c>
      <c r="G14" s="33" t="s">
        <v>1</v>
      </c>
      <c r="H14" s="33" t="s">
        <v>9</v>
      </c>
      <c r="I14" s="45" t="s">
        <v>10</v>
      </c>
      <c r="J14" s="33" t="s">
        <v>0</v>
      </c>
      <c r="K14" s="33" t="s">
        <v>1</v>
      </c>
      <c r="L14" s="44" t="s">
        <v>9</v>
      </c>
      <c r="M14" s="33" t="s">
        <v>11</v>
      </c>
    </row>
    <row r="15" spans="2:15" s="15" customFormat="1" x14ac:dyDescent="0.2">
      <c r="B15" s="12">
        <v>1</v>
      </c>
      <c r="C15" s="12">
        <v>2</v>
      </c>
      <c r="D15" s="12">
        <v>3</v>
      </c>
      <c r="E15" s="12">
        <v>4</v>
      </c>
      <c r="F15" s="13">
        <v>5</v>
      </c>
      <c r="G15" s="12">
        <v>6</v>
      </c>
      <c r="H15" s="12">
        <v>7</v>
      </c>
      <c r="I15" s="12">
        <v>8</v>
      </c>
      <c r="J15" s="12">
        <v>9</v>
      </c>
      <c r="K15" s="12">
        <v>10</v>
      </c>
      <c r="L15" s="14">
        <v>11</v>
      </c>
      <c r="M15" s="12">
        <v>12</v>
      </c>
    </row>
    <row r="16" spans="2:15" s="15" customFormat="1" ht="17.25" customHeight="1" x14ac:dyDescent="0.2">
      <c r="B16" s="127" t="s">
        <v>53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</row>
    <row r="17" spans="1:23" s="10" customFormat="1" ht="25.5" x14ac:dyDescent="0.2">
      <c r="B17" s="80">
        <v>1</v>
      </c>
      <c r="C17" s="52" t="s">
        <v>32</v>
      </c>
      <c r="D17" s="80" t="s">
        <v>33</v>
      </c>
      <c r="E17" s="80">
        <f>(5.21*2+4.18*2+2.53*2+3.35*2)-(0.94*2)</f>
        <v>28.66</v>
      </c>
      <c r="F17" s="78" t="s">
        <v>34</v>
      </c>
      <c r="G17" s="80" t="s">
        <v>33</v>
      </c>
      <c r="H17" s="80">
        <f>E17</f>
        <v>28.66</v>
      </c>
      <c r="I17" s="88" t="s">
        <v>37</v>
      </c>
      <c r="J17" s="80"/>
      <c r="K17" s="91"/>
      <c r="L17" s="91"/>
      <c r="M17" s="91"/>
      <c r="N17" s="73"/>
      <c r="O17" s="74"/>
      <c r="P17" s="74"/>
    </row>
    <row r="18" spans="1:23" s="10" customFormat="1" ht="25.5" x14ac:dyDescent="0.2">
      <c r="B18" s="80">
        <v>2</v>
      </c>
      <c r="C18" s="52" t="s">
        <v>30</v>
      </c>
      <c r="D18" s="80" t="s">
        <v>22</v>
      </c>
      <c r="E18" s="82">
        <f>(5.21*4.18)+(2.53*3.35)-(1.23*0.83)</f>
        <v>29.232399999999998</v>
      </c>
      <c r="F18" s="81" t="s">
        <v>35</v>
      </c>
      <c r="G18" s="80" t="s">
        <v>18</v>
      </c>
      <c r="H18" s="82">
        <f>(E18/100)*0.47</f>
        <v>0.13739227999999998</v>
      </c>
      <c r="I18" s="80" t="s">
        <v>15</v>
      </c>
      <c r="J18" s="80"/>
      <c r="K18" s="91"/>
      <c r="L18" s="91"/>
      <c r="M18" s="91"/>
      <c r="N18" s="73"/>
      <c r="O18" s="74"/>
      <c r="P18" s="74"/>
    </row>
    <row r="19" spans="1:23" s="10" customFormat="1" ht="25.5" x14ac:dyDescent="0.2">
      <c r="A19" s="68"/>
      <c r="B19" s="80">
        <v>3</v>
      </c>
      <c r="C19" s="93" t="s">
        <v>41</v>
      </c>
      <c r="D19" s="80" t="s">
        <v>22</v>
      </c>
      <c r="E19" s="82">
        <f>E18</f>
        <v>29.232399999999998</v>
      </c>
      <c r="F19" s="80"/>
      <c r="G19" s="80"/>
      <c r="H19" s="80"/>
      <c r="I19" s="80"/>
      <c r="J19" s="79" t="s">
        <v>38</v>
      </c>
      <c r="K19" s="80" t="s">
        <v>28</v>
      </c>
      <c r="L19" s="82">
        <f>15*E19</f>
        <v>438.48599999999999</v>
      </c>
      <c r="M19" s="67" t="s">
        <v>19</v>
      </c>
      <c r="N19" s="71"/>
      <c r="O19" s="66"/>
      <c r="P19" s="66"/>
    </row>
    <row r="20" spans="1:23" s="10" customFormat="1" ht="51" x14ac:dyDescent="0.2">
      <c r="A20" s="70"/>
      <c r="B20" s="111">
        <v>4</v>
      </c>
      <c r="C20" s="109" t="s">
        <v>36</v>
      </c>
      <c r="D20" s="111" t="s">
        <v>22</v>
      </c>
      <c r="E20" s="113">
        <f>E19</f>
        <v>29.232399999999998</v>
      </c>
      <c r="F20" s="111"/>
      <c r="G20" s="111"/>
      <c r="H20" s="111"/>
      <c r="I20" s="111"/>
      <c r="J20" s="79" t="s">
        <v>40</v>
      </c>
      <c r="K20" s="80" t="s">
        <v>22</v>
      </c>
      <c r="L20" s="82">
        <f>E20*1.02</f>
        <v>29.817048</v>
      </c>
      <c r="M20" s="67" t="s">
        <v>19</v>
      </c>
      <c r="N20" s="71"/>
      <c r="O20" s="66"/>
      <c r="P20" s="66"/>
      <c r="W20" s="69"/>
    </row>
    <row r="21" spans="1:23" s="10" customFormat="1" ht="14.25" customHeight="1" x14ac:dyDescent="0.2">
      <c r="A21" s="70"/>
      <c r="B21" s="112"/>
      <c r="C21" s="110"/>
      <c r="D21" s="112"/>
      <c r="E21" s="114"/>
      <c r="F21" s="112"/>
      <c r="G21" s="112"/>
      <c r="H21" s="112"/>
      <c r="I21" s="112"/>
      <c r="J21" s="79" t="s">
        <v>39</v>
      </c>
      <c r="K21" s="80" t="s">
        <v>28</v>
      </c>
      <c r="L21" s="82">
        <f>0.25*E20</f>
        <v>7.3080999999999996</v>
      </c>
      <c r="M21" s="67" t="s">
        <v>19</v>
      </c>
      <c r="N21" s="71"/>
      <c r="O21" s="66"/>
      <c r="P21" s="66"/>
      <c r="W21" s="69"/>
    </row>
    <row r="22" spans="1:23" s="10" customFormat="1" ht="25.5" x14ac:dyDescent="0.2">
      <c r="A22" s="70"/>
      <c r="B22" s="80">
        <v>5</v>
      </c>
      <c r="C22" s="93" t="s">
        <v>31</v>
      </c>
      <c r="D22" s="80" t="s">
        <v>33</v>
      </c>
      <c r="E22" s="80">
        <f>E17</f>
        <v>28.66</v>
      </c>
      <c r="F22" s="80"/>
      <c r="G22" s="80"/>
      <c r="H22" s="80"/>
      <c r="I22" s="80"/>
      <c r="J22" s="78" t="s">
        <v>34</v>
      </c>
      <c r="K22" s="80" t="s">
        <v>33</v>
      </c>
      <c r="L22" s="80">
        <f>E17</f>
        <v>28.66</v>
      </c>
      <c r="M22" s="88" t="s">
        <v>37</v>
      </c>
      <c r="N22" s="71"/>
      <c r="O22" s="66"/>
      <c r="P22" s="66"/>
      <c r="W22" s="69"/>
    </row>
    <row r="23" spans="1:23" s="10" customFormat="1" ht="38.25" x14ac:dyDescent="0.2">
      <c r="A23" s="70"/>
      <c r="B23" s="88">
        <v>6</v>
      </c>
      <c r="C23" s="93" t="s">
        <v>58</v>
      </c>
      <c r="D23" s="88" t="s">
        <v>22</v>
      </c>
      <c r="E23" s="44">
        <f>2.23*0.84+0.85*2.53+0.15*2.53+0.1*2.23+0.16*2*0.84</f>
        <v>4.8949999999999996</v>
      </c>
      <c r="F23" s="79" t="s">
        <v>47</v>
      </c>
      <c r="G23" s="88" t="s">
        <v>18</v>
      </c>
      <c r="H23" s="83">
        <f>(0.62*1.51*2*0.0025)+(3*0.0073)+0.01</f>
        <v>3.6581000000000002E-2</v>
      </c>
      <c r="I23" s="88" t="s">
        <v>15</v>
      </c>
      <c r="J23" s="78"/>
      <c r="K23" s="88"/>
      <c r="L23" s="88"/>
      <c r="M23" s="94"/>
      <c r="N23" s="71"/>
      <c r="O23" s="66"/>
      <c r="P23" s="66"/>
      <c r="W23" s="69"/>
    </row>
    <row r="24" spans="1:23" s="10" customFormat="1" ht="38.25" x14ac:dyDescent="0.2">
      <c r="A24" s="70"/>
      <c r="B24" s="88">
        <v>7</v>
      </c>
      <c r="C24" s="93" t="s">
        <v>54</v>
      </c>
      <c r="D24" s="88" t="s">
        <v>23</v>
      </c>
      <c r="E24" s="44">
        <v>2</v>
      </c>
      <c r="F24" s="79" t="s">
        <v>55</v>
      </c>
      <c r="G24" s="88" t="s">
        <v>29</v>
      </c>
      <c r="H24" s="83">
        <v>2</v>
      </c>
      <c r="I24" s="88" t="s">
        <v>37</v>
      </c>
      <c r="J24" s="78"/>
      <c r="K24" s="88"/>
      <c r="L24" s="88"/>
      <c r="M24" s="94"/>
      <c r="N24" s="71"/>
      <c r="O24" s="66"/>
      <c r="P24" s="66"/>
      <c r="W24" s="69"/>
    </row>
    <row r="25" spans="1:23" s="10" customFormat="1" ht="51" x14ac:dyDescent="0.2">
      <c r="A25" s="70"/>
      <c r="B25" s="88">
        <v>8</v>
      </c>
      <c r="C25" s="93" t="s">
        <v>73</v>
      </c>
      <c r="D25" s="88" t="s">
        <v>22</v>
      </c>
      <c r="E25" s="44">
        <f>(0.85*2.53+0.85*0.1*2+2.53*0.1)+(2.23*0.84+0.84*0.1*2+2.23*0.1)</f>
        <v>4.8376999999999999</v>
      </c>
      <c r="F25" s="88"/>
      <c r="G25" s="88"/>
      <c r="H25" s="88"/>
      <c r="I25" s="88"/>
      <c r="J25" s="78" t="s">
        <v>62</v>
      </c>
      <c r="K25" s="88" t="s">
        <v>18</v>
      </c>
      <c r="L25" s="83">
        <f>0.063*(E25/100)</f>
        <v>3.0477509999999996E-3</v>
      </c>
      <c r="M25" s="67" t="s">
        <v>19</v>
      </c>
      <c r="N25" s="71"/>
      <c r="O25" s="66"/>
      <c r="P25" s="66"/>
      <c r="W25" s="69"/>
    </row>
    <row r="26" spans="1:23" s="10" customFormat="1" ht="51" x14ac:dyDescent="0.2">
      <c r="A26" s="70"/>
      <c r="B26" s="88">
        <v>9</v>
      </c>
      <c r="C26" s="93" t="s">
        <v>64</v>
      </c>
      <c r="D26" s="88" t="s">
        <v>22</v>
      </c>
      <c r="E26" s="44">
        <v>0.8</v>
      </c>
      <c r="F26" s="88"/>
      <c r="G26" s="88"/>
      <c r="H26" s="88"/>
      <c r="I26" s="88"/>
      <c r="J26" s="78" t="s">
        <v>61</v>
      </c>
      <c r="K26" s="88" t="s">
        <v>28</v>
      </c>
      <c r="L26" s="44">
        <f>(0.0161*1000/100)*E26</f>
        <v>0.1288</v>
      </c>
      <c r="M26" s="67" t="s">
        <v>19</v>
      </c>
      <c r="N26" s="71"/>
      <c r="O26" s="66"/>
      <c r="P26" s="66"/>
      <c r="W26" s="69"/>
    </row>
    <row r="27" spans="1:23" s="10" customFormat="1" ht="25.5" x14ac:dyDescent="0.2">
      <c r="A27" s="70"/>
      <c r="B27" s="88">
        <v>10</v>
      </c>
      <c r="C27" s="93" t="s">
        <v>56</v>
      </c>
      <c r="D27" s="88" t="s">
        <v>23</v>
      </c>
      <c r="E27" s="44">
        <v>2</v>
      </c>
      <c r="F27" s="79"/>
      <c r="G27" s="88"/>
      <c r="H27" s="83"/>
      <c r="I27" s="88"/>
      <c r="J27" s="79" t="s">
        <v>55</v>
      </c>
      <c r="K27" s="88" t="s">
        <v>29</v>
      </c>
      <c r="L27" s="83">
        <v>2</v>
      </c>
      <c r="M27" s="88" t="s">
        <v>37</v>
      </c>
      <c r="N27" s="71"/>
      <c r="O27" s="66"/>
      <c r="P27" s="66"/>
      <c r="W27" s="69"/>
    </row>
    <row r="28" spans="1:23" s="10" customFormat="1" ht="51" x14ac:dyDescent="0.2">
      <c r="A28" s="70"/>
      <c r="B28" s="67">
        <v>11</v>
      </c>
      <c r="C28" s="93" t="s">
        <v>57</v>
      </c>
      <c r="D28" s="88" t="s">
        <v>23</v>
      </c>
      <c r="E28" s="44">
        <v>2</v>
      </c>
      <c r="F28" s="94"/>
      <c r="G28" s="67"/>
      <c r="H28" s="63"/>
      <c r="I28" s="67"/>
      <c r="J28" s="93" t="s">
        <v>59</v>
      </c>
      <c r="K28" s="88" t="s">
        <v>29</v>
      </c>
      <c r="L28" s="83">
        <v>2</v>
      </c>
      <c r="M28" s="67" t="s">
        <v>19</v>
      </c>
      <c r="N28" s="71"/>
      <c r="O28" s="66"/>
      <c r="P28" s="66"/>
      <c r="W28" s="69"/>
    </row>
    <row r="29" spans="1:23" s="10" customFormat="1" ht="38.25" x14ac:dyDescent="0.2">
      <c r="A29" s="70"/>
      <c r="B29" s="102">
        <v>12</v>
      </c>
      <c r="C29" s="109" t="s">
        <v>49</v>
      </c>
      <c r="D29" s="96" t="s">
        <v>22</v>
      </c>
      <c r="E29" s="98">
        <f>(5.21*2*3.13+4.18*2*3.13)+(2.53*2*3.07+3.35*2*3.07)-(2.22*2.06+2.08*0.94*3+2.25*2.06+2.23*0.84+0.85*2.53)</f>
        <v>75.787099999999995</v>
      </c>
      <c r="F29" s="100" t="s">
        <v>47</v>
      </c>
      <c r="G29" s="102" t="s">
        <v>18</v>
      </c>
      <c r="H29" s="104">
        <v>2.3E-2</v>
      </c>
      <c r="I29" s="102" t="s">
        <v>15</v>
      </c>
      <c r="J29" s="86" t="s">
        <v>63</v>
      </c>
      <c r="K29" s="90" t="s">
        <v>22</v>
      </c>
      <c r="L29" s="89">
        <f>E29*1.12</f>
        <v>84.881551999999999</v>
      </c>
      <c r="M29" s="67" t="s">
        <v>19</v>
      </c>
      <c r="N29" s="71"/>
      <c r="O29" s="66"/>
      <c r="P29" s="66"/>
      <c r="W29" s="69"/>
    </row>
    <row r="30" spans="1:23" s="10" customFormat="1" ht="25.5" x14ac:dyDescent="0.2">
      <c r="A30" s="70"/>
      <c r="B30" s="103"/>
      <c r="C30" s="110"/>
      <c r="D30" s="97"/>
      <c r="E30" s="99"/>
      <c r="F30" s="101"/>
      <c r="G30" s="103"/>
      <c r="H30" s="105"/>
      <c r="I30" s="103"/>
      <c r="J30" s="86" t="s">
        <v>60</v>
      </c>
      <c r="K30" s="90" t="s">
        <v>28</v>
      </c>
      <c r="L30" s="89">
        <f>E29*0.015</f>
        <v>1.1368064999999998</v>
      </c>
      <c r="M30" s="67" t="s">
        <v>19</v>
      </c>
      <c r="N30" s="71"/>
      <c r="O30" s="66"/>
      <c r="P30" s="66"/>
      <c r="W30" s="69"/>
    </row>
    <row r="31" spans="1:23" s="10" customFormat="1" ht="51" x14ac:dyDescent="0.2">
      <c r="A31" s="70"/>
      <c r="B31" s="67">
        <v>13</v>
      </c>
      <c r="C31" s="86" t="s">
        <v>65</v>
      </c>
      <c r="D31" s="87" t="s">
        <v>22</v>
      </c>
      <c r="E31" s="89">
        <f>(2+2+0.77+0.77)*0.13</f>
        <v>0.72019999999999995</v>
      </c>
      <c r="F31" s="92"/>
      <c r="G31" s="90"/>
      <c r="H31" s="89"/>
      <c r="I31" s="90"/>
      <c r="J31" s="78" t="s">
        <v>66</v>
      </c>
      <c r="K31" s="88" t="s">
        <v>28</v>
      </c>
      <c r="L31" s="44">
        <f>(0.0209*1000/100)*E31</f>
        <v>0.15052179999999998</v>
      </c>
      <c r="M31" s="67" t="s">
        <v>19</v>
      </c>
      <c r="N31" s="71"/>
      <c r="O31" s="66"/>
      <c r="P31" s="66"/>
      <c r="W31" s="69"/>
    </row>
    <row r="32" spans="1:23" s="10" customFormat="1" ht="39.75" customHeight="1" x14ac:dyDescent="0.2">
      <c r="A32" s="70"/>
      <c r="B32" s="67">
        <v>14</v>
      </c>
      <c r="C32" s="95" t="s">
        <v>50</v>
      </c>
      <c r="D32" s="94" t="s">
        <v>29</v>
      </c>
      <c r="E32" s="94">
        <v>2</v>
      </c>
      <c r="F32" s="93" t="s">
        <v>52</v>
      </c>
      <c r="G32" s="94" t="s">
        <v>18</v>
      </c>
      <c r="H32" s="94">
        <v>2E-3</v>
      </c>
      <c r="I32" s="90" t="s">
        <v>15</v>
      </c>
      <c r="J32" s="95" t="s">
        <v>51</v>
      </c>
      <c r="K32" s="94" t="s">
        <v>29</v>
      </c>
      <c r="L32" s="94">
        <v>2</v>
      </c>
      <c r="M32" s="67" t="s">
        <v>19</v>
      </c>
      <c r="N32" s="71"/>
      <c r="O32" s="66"/>
      <c r="P32" s="66"/>
      <c r="W32" s="69"/>
    </row>
    <row r="33" spans="1:23" s="10" customFormat="1" ht="39.75" customHeight="1" x14ac:dyDescent="0.2">
      <c r="A33" s="70"/>
      <c r="B33" s="67">
        <v>15</v>
      </c>
      <c r="C33" s="95" t="s">
        <v>70</v>
      </c>
      <c r="D33" s="94" t="s">
        <v>29</v>
      </c>
      <c r="E33" s="94">
        <v>2</v>
      </c>
      <c r="F33" s="93" t="s">
        <v>67</v>
      </c>
      <c r="G33" s="94" t="s">
        <v>18</v>
      </c>
      <c r="H33" s="94">
        <v>0.02</v>
      </c>
      <c r="I33" s="90" t="s">
        <v>15</v>
      </c>
      <c r="J33" s="93" t="s">
        <v>67</v>
      </c>
      <c r="K33" s="94" t="s">
        <v>29</v>
      </c>
      <c r="L33" s="94">
        <v>2</v>
      </c>
      <c r="M33" s="67" t="s">
        <v>19</v>
      </c>
      <c r="N33" s="71"/>
      <c r="O33" s="66"/>
      <c r="P33" s="66"/>
      <c r="W33" s="69"/>
    </row>
    <row r="34" spans="1:23" s="10" customFormat="1" ht="16.5" customHeight="1" x14ac:dyDescent="0.2">
      <c r="A34" s="124" t="s">
        <v>76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6"/>
      <c r="N34" s="71"/>
      <c r="O34" s="66"/>
      <c r="P34" s="66"/>
      <c r="W34" s="69"/>
    </row>
    <row r="35" spans="1:23" s="10" customFormat="1" ht="25.5" x14ac:dyDescent="0.2">
      <c r="A35" s="72"/>
      <c r="B35" s="80">
        <v>16</v>
      </c>
      <c r="C35" s="52" t="s">
        <v>32</v>
      </c>
      <c r="D35" s="80" t="s">
        <v>33</v>
      </c>
      <c r="E35" s="80">
        <f>(8.33+6.31+2.94+2.75+4.33+1.4)-(0.94+1.02)</f>
        <v>24.1</v>
      </c>
      <c r="F35" s="78" t="s">
        <v>34</v>
      </c>
      <c r="G35" s="80" t="s">
        <v>33</v>
      </c>
      <c r="H35" s="80">
        <f>E35</f>
        <v>24.1</v>
      </c>
      <c r="I35" s="88" t="s">
        <v>37</v>
      </c>
      <c r="J35" s="80"/>
      <c r="K35" s="91"/>
      <c r="L35" s="91"/>
      <c r="M35" s="91"/>
      <c r="N35" s="71"/>
      <c r="O35" s="66"/>
      <c r="P35" s="66"/>
      <c r="W35" s="69"/>
    </row>
    <row r="36" spans="1:23" s="10" customFormat="1" ht="25.5" x14ac:dyDescent="0.2">
      <c r="A36" s="72"/>
      <c r="B36" s="80">
        <v>17</v>
      </c>
      <c r="C36" s="52" t="s">
        <v>30</v>
      </c>
      <c r="D36" s="80" t="s">
        <v>22</v>
      </c>
      <c r="E36" s="82">
        <f>28.25</f>
        <v>28.25</v>
      </c>
      <c r="F36" s="81" t="s">
        <v>35</v>
      </c>
      <c r="G36" s="80" t="s">
        <v>18</v>
      </c>
      <c r="H36" s="82">
        <f>(E36/100)*0.47</f>
        <v>0.13277499999999998</v>
      </c>
      <c r="I36" s="80" t="s">
        <v>15</v>
      </c>
      <c r="J36" s="80"/>
      <c r="K36" s="91"/>
      <c r="L36" s="91"/>
      <c r="M36" s="91"/>
      <c r="N36" s="71"/>
      <c r="O36" s="66"/>
      <c r="P36" s="66"/>
      <c r="W36" s="69"/>
    </row>
    <row r="37" spans="1:23" s="10" customFormat="1" ht="25.5" x14ac:dyDescent="0.2">
      <c r="A37" s="72"/>
      <c r="B37" s="80">
        <v>18</v>
      </c>
      <c r="C37" s="93" t="s">
        <v>41</v>
      </c>
      <c r="D37" s="80" t="s">
        <v>22</v>
      </c>
      <c r="E37" s="82">
        <f>E36</f>
        <v>28.25</v>
      </c>
      <c r="F37" s="80"/>
      <c r="G37" s="80"/>
      <c r="H37" s="80"/>
      <c r="I37" s="80"/>
      <c r="J37" s="79" t="s">
        <v>38</v>
      </c>
      <c r="K37" s="80" t="s">
        <v>28</v>
      </c>
      <c r="L37" s="82">
        <f>15*E37</f>
        <v>423.75</v>
      </c>
      <c r="M37" s="67" t="s">
        <v>19</v>
      </c>
      <c r="N37" s="71"/>
      <c r="O37" s="66"/>
      <c r="P37" s="66"/>
      <c r="W37" s="69"/>
    </row>
    <row r="38" spans="1:23" s="10" customFormat="1" ht="51" x14ac:dyDescent="0.2">
      <c r="A38" s="72"/>
      <c r="B38" s="111">
        <v>19</v>
      </c>
      <c r="C38" s="109" t="s">
        <v>36</v>
      </c>
      <c r="D38" s="111" t="s">
        <v>22</v>
      </c>
      <c r="E38" s="113">
        <f>E37</f>
        <v>28.25</v>
      </c>
      <c r="F38" s="111"/>
      <c r="G38" s="111"/>
      <c r="H38" s="111"/>
      <c r="I38" s="111"/>
      <c r="J38" s="79" t="s">
        <v>40</v>
      </c>
      <c r="K38" s="80" t="s">
        <v>22</v>
      </c>
      <c r="L38" s="82">
        <f>E38*1.02</f>
        <v>28.815000000000001</v>
      </c>
      <c r="M38" s="67" t="s">
        <v>19</v>
      </c>
      <c r="N38" s="71"/>
      <c r="O38" s="66"/>
      <c r="P38" s="66"/>
      <c r="W38" s="69"/>
    </row>
    <row r="39" spans="1:23" s="10" customFormat="1" ht="25.5" x14ac:dyDescent="0.2">
      <c r="A39" s="72"/>
      <c r="B39" s="112"/>
      <c r="C39" s="110"/>
      <c r="D39" s="112"/>
      <c r="E39" s="114"/>
      <c r="F39" s="112"/>
      <c r="G39" s="112"/>
      <c r="H39" s="112"/>
      <c r="I39" s="112"/>
      <c r="J39" s="79" t="s">
        <v>39</v>
      </c>
      <c r="K39" s="80" t="s">
        <v>28</v>
      </c>
      <c r="L39" s="82">
        <f>0.25*E38</f>
        <v>7.0625</v>
      </c>
      <c r="M39" s="67" t="s">
        <v>19</v>
      </c>
      <c r="N39" s="71"/>
      <c r="O39" s="66"/>
      <c r="P39" s="66"/>
      <c r="W39" s="69"/>
    </row>
    <row r="40" spans="1:23" s="10" customFormat="1" ht="25.5" x14ac:dyDescent="0.2">
      <c r="A40" s="72"/>
      <c r="B40" s="80">
        <v>20</v>
      </c>
      <c r="C40" s="93" t="s">
        <v>31</v>
      </c>
      <c r="D40" s="80" t="s">
        <v>33</v>
      </c>
      <c r="E40" s="80">
        <f>E35</f>
        <v>24.1</v>
      </c>
      <c r="F40" s="80"/>
      <c r="G40" s="80"/>
      <c r="H40" s="80"/>
      <c r="I40" s="80"/>
      <c r="J40" s="78" t="s">
        <v>34</v>
      </c>
      <c r="K40" s="80" t="s">
        <v>33</v>
      </c>
      <c r="L40" s="80">
        <f>E35</f>
        <v>24.1</v>
      </c>
      <c r="M40" s="88" t="s">
        <v>37</v>
      </c>
      <c r="N40" s="71"/>
      <c r="O40" s="66"/>
      <c r="P40" s="66"/>
      <c r="W40" s="69"/>
    </row>
    <row r="41" spans="1:23" s="10" customFormat="1" ht="38.25" x14ac:dyDescent="0.2">
      <c r="A41" s="72"/>
      <c r="B41" s="88">
        <v>21</v>
      </c>
      <c r="C41" s="93" t="s">
        <v>58</v>
      </c>
      <c r="D41" s="88" t="s">
        <v>22</v>
      </c>
      <c r="E41" s="44">
        <f>2.75*0.71*2</f>
        <v>3.9049999999999998</v>
      </c>
      <c r="F41" s="79" t="s">
        <v>47</v>
      </c>
      <c r="G41" s="88" t="s">
        <v>18</v>
      </c>
      <c r="H41" s="83">
        <f>(0.62*1.51*2*0.0025)+(2.04*0.0073)+0.01</f>
        <v>2.9573000000000002E-2</v>
      </c>
      <c r="I41" s="88" t="s">
        <v>15</v>
      </c>
      <c r="J41" s="78"/>
      <c r="K41" s="88"/>
      <c r="L41" s="88"/>
      <c r="M41" s="94"/>
      <c r="N41" s="71"/>
      <c r="O41" s="66"/>
      <c r="P41" s="66"/>
      <c r="W41" s="69"/>
    </row>
    <row r="42" spans="1:23" s="10" customFormat="1" ht="38.25" x14ac:dyDescent="0.2">
      <c r="A42" s="72"/>
      <c r="B42" s="88">
        <v>22</v>
      </c>
      <c r="C42" s="93" t="s">
        <v>71</v>
      </c>
      <c r="D42" s="88" t="s">
        <v>23</v>
      </c>
      <c r="E42" s="44">
        <v>2</v>
      </c>
      <c r="F42" s="79" t="s">
        <v>55</v>
      </c>
      <c r="G42" s="88" t="s">
        <v>29</v>
      </c>
      <c r="H42" s="83">
        <v>2</v>
      </c>
      <c r="I42" s="88" t="s">
        <v>37</v>
      </c>
      <c r="J42" s="78"/>
      <c r="K42" s="88"/>
      <c r="L42" s="88"/>
      <c r="M42" s="94"/>
      <c r="N42" s="71"/>
      <c r="O42" s="66"/>
      <c r="P42" s="66"/>
      <c r="W42" s="69"/>
    </row>
    <row r="43" spans="1:23" s="10" customFormat="1" ht="51" x14ac:dyDescent="0.2">
      <c r="A43" s="72"/>
      <c r="B43" s="88">
        <v>23</v>
      </c>
      <c r="C43" s="93" t="s">
        <v>73</v>
      </c>
      <c r="D43" s="88" t="s">
        <v>22</v>
      </c>
      <c r="E43" s="44">
        <f>(0.8*2.15+0.8*0.1*2+2.15*0.1*2)+(2.1*0.8+0.8*0.1*2+2.1*0.1*2)</f>
        <v>4.57</v>
      </c>
      <c r="F43" s="88"/>
      <c r="G43" s="88"/>
      <c r="H43" s="88"/>
      <c r="I43" s="88"/>
      <c r="J43" s="78" t="s">
        <v>62</v>
      </c>
      <c r="K43" s="88" t="s">
        <v>18</v>
      </c>
      <c r="L43" s="83">
        <f>0.063*(E43/100)</f>
        <v>2.8791000000000003E-3</v>
      </c>
      <c r="M43" s="67" t="s">
        <v>19</v>
      </c>
      <c r="N43" s="71"/>
      <c r="O43" s="66"/>
      <c r="P43" s="66"/>
      <c r="W43" s="69"/>
    </row>
    <row r="44" spans="1:23" s="10" customFormat="1" ht="51" x14ac:dyDescent="0.2">
      <c r="A44" s="72"/>
      <c r="B44" s="88">
        <v>24</v>
      </c>
      <c r="C44" s="93" t="s">
        <v>64</v>
      </c>
      <c r="D44" s="88" t="s">
        <v>22</v>
      </c>
      <c r="E44" s="44">
        <v>1.02</v>
      </c>
      <c r="F44" s="88"/>
      <c r="G44" s="88"/>
      <c r="H44" s="88"/>
      <c r="I44" s="88"/>
      <c r="J44" s="78" t="s">
        <v>61</v>
      </c>
      <c r="K44" s="88" t="s">
        <v>28</v>
      </c>
      <c r="L44" s="44">
        <f>(0.0161*1000/100)*E44</f>
        <v>0.16422</v>
      </c>
      <c r="M44" s="67" t="s">
        <v>19</v>
      </c>
      <c r="N44" s="71"/>
      <c r="O44" s="66"/>
      <c r="P44" s="66"/>
      <c r="W44" s="69"/>
    </row>
    <row r="45" spans="1:23" s="10" customFormat="1" ht="38.25" x14ac:dyDescent="0.2">
      <c r="A45" s="72"/>
      <c r="B45" s="88">
        <v>25</v>
      </c>
      <c r="C45" s="93" t="s">
        <v>72</v>
      </c>
      <c r="D45" s="88" t="s">
        <v>23</v>
      </c>
      <c r="E45" s="44">
        <v>2</v>
      </c>
      <c r="F45" s="79"/>
      <c r="G45" s="88"/>
      <c r="H45" s="83"/>
      <c r="I45" s="88"/>
      <c r="J45" s="79" t="s">
        <v>55</v>
      </c>
      <c r="K45" s="88" t="s">
        <v>29</v>
      </c>
      <c r="L45" s="83">
        <v>2</v>
      </c>
      <c r="M45" s="88" t="s">
        <v>37</v>
      </c>
      <c r="N45" s="71"/>
      <c r="O45" s="66"/>
      <c r="P45" s="66"/>
      <c r="W45" s="69"/>
    </row>
    <row r="46" spans="1:23" s="10" customFormat="1" ht="51" x14ac:dyDescent="0.2">
      <c r="A46" s="72"/>
      <c r="B46" s="67">
        <v>26</v>
      </c>
      <c r="C46" s="93" t="s">
        <v>57</v>
      </c>
      <c r="D46" s="88" t="s">
        <v>23</v>
      </c>
      <c r="E46" s="44">
        <v>2</v>
      </c>
      <c r="F46" s="94"/>
      <c r="G46" s="67"/>
      <c r="H46" s="63"/>
      <c r="I46" s="67"/>
      <c r="J46" s="93" t="s">
        <v>59</v>
      </c>
      <c r="K46" s="88" t="s">
        <v>29</v>
      </c>
      <c r="L46" s="83">
        <v>2</v>
      </c>
      <c r="M46" s="67" t="s">
        <v>19</v>
      </c>
      <c r="N46" s="71"/>
      <c r="O46" s="66"/>
      <c r="P46" s="66"/>
      <c r="W46" s="69"/>
    </row>
    <row r="47" spans="1:23" s="10" customFormat="1" ht="38.25" x14ac:dyDescent="0.2">
      <c r="A47" s="72"/>
      <c r="B47" s="102">
        <v>27</v>
      </c>
      <c r="C47" s="109" t="s">
        <v>49</v>
      </c>
      <c r="D47" s="96" t="s">
        <v>22</v>
      </c>
      <c r="E47" s="98">
        <f>((8.33+6.31+2.94+2.75+4.33+1.4)*3.12)-(2.21*2.05+3.12*2.08+1.02*2.1+0.94*2.1)</f>
        <v>66.17110000000001</v>
      </c>
      <c r="F47" s="100" t="s">
        <v>47</v>
      </c>
      <c r="G47" s="102" t="s">
        <v>18</v>
      </c>
      <c r="H47" s="104">
        <v>0.02</v>
      </c>
      <c r="I47" s="102" t="s">
        <v>15</v>
      </c>
      <c r="J47" s="86" t="s">
        <v>63</v>
      </c>
      <c r="K47" s="90" t="s">
        <v>22</v>
      </c>
      <c r="L47" s="89">
        <f>E47*1.12</f>
        <v>74.111632000000014</v>
      </c>
      <c r="M47" s="67" t="s">
        <v>19</v>
      </c>
      <c r="N47" s="71"/>
      <c r="O47" s="66"/>
      <c r="P47" s="66"/>
      <c r="W47" s="69"/>
    </row>
    <row r="48" spans="1:23" s="10" customFormat="1" ht="25.5" x14ac:dyDescent="0.2">
      <c r="A48" s="72"/>
      <c r="B48" s="103"/>
      <c r="C48" s="110"/>
      <c r="D48" s="97"/>
      <c r="E48" s="99"/>
      <c r="F48" s="101"/>
      <c r="G48" s="103"/>
      <c r="H48" s="105"/>
      <c r="I48" s="103"/>
      <c r="J48" s="86" t="s">
        <v>60</v>
      </c>
      <c r="K48" s="90" t="s">
        <v>28</v>
      </c>
      <c r="L48" s="89">
        <f>E47*0.015</f>
        <v>0.99256650000000013</v>
      </c>
      <c r="M48" s="67" t="s">
        <v>19</v>
      </c>
      <c r="N48" s="71"/>
      <c r="O48" s="66"/>
      <c r="P48" s="66"/>
      <c r="W48" s="69"/>
    </row>
    <row r="49" spans="1:23" s="10" customFormat="1" ht="25.5" x14ac:dyDescent="0.2">
      <c r="A49" s="72"/>
      <c r="B49" s="67">
        <v>28</v>
      </c>
      <c r="C49" s="95" t="s">
        <v>50</v>
      </c>
      <c r="D49" s="94" t="s">
        <v>29</v>
      </c>
      <c r="E49" s="94">
        <v>6</v>
      </c>
      <c r="F49" s="93" t="s">
        <v>52</v>
      </c>
      <c r="G49" s="94" t="s">
        <v>18</v>
      </c>
      <c r="H49" s="94">
        <v>6.0000000000000001E-3</v>
      </c>
      <c r="I49" s="90" t="s">
        <v>15</v>
      </c>
      <c r="J49" s="95" t="s">
        <v>51</v>
      </c>
      <c r="K49" s="94" t="s">
        <v>29</v>
      </c>
      <c r="L49" s="94">
        <v>6</v>
      </c>
      <c r="M49" s="67" t="s">
        <v>19</v>
      </c>
      <c r="N49" s="71"/>
      <c r="O49" s="66"/>
      <c r="P49" s="66"/>
      <c r="W49" s="69"/>
    </row>
    <row r="50" spans="1:23" s="10" customFormat="1" ht="17.25" customHeight="1" x14ac:dyDescent="0.2">
      <c r="B50" s="116" t="s">
        <v>74</v>
      </c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8"/>
      <c r="N50" s="65"/>
      <c r="O50" s="65"/>
      <c r="P50" s="65"/>
    </row>
    <row r="51" spans="1:23" ht="51" x14ac:dyDescent="0.2">
      <c r="B51" s="67">
        <v>29</v>
      </c>
      <c r="C51" s="52" t="s">
        <v>75</v>
      </c>
      <c r="D51" s="64" t="s">
        <v>18</v>
      </c>
      <c r="E51" s="63">
        <f>H49+H47+H41+H36+H33+H32+H23+H18</f>
        <v>0.38432127999999999</v>
      </c>
      <c r="F51" s="38"/>
      <c r="G51" s="38"/>
      <c r="H51" s="38"/>
      <c r="I51" s="38"/>
      <c r="J51" s="52"/>
      <c r="K51" s="64"/>
      <c r="L51" s="54"/>
      <c r="M51" s="64"/>
      <c r="N51" s="73"/>
      <c r="O51" s="74"/>
      <c r="P51" s="74"/>
    </row>
    <row r="52" spans="1:23" ht="25.5" customHeight="1" x14ac:dyDescent="0.2">
      <c r="B52" s="106" t="s">
        <v>77</v>
      </c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8"/>
      <c r="N52" s="73"/>
      <c r="O52" s="74"/>
      <c r="P52" s="74"/>
    </row>
    <row r="53" spans="1:23" ht="25.5" customHeight="1" x14ac:dyDescent="0.2">
      <c r="B53" s="74"/>
      <c r="C53" s="75"/>
      <c r="D53" s="73"/>
      <c r="E53" s="76"/>
      <c r="F53" s="70"/>
      <c r="G53" s="70"/>
      <c r="H53" s="70"/>
      <c r="I53" s="70"/>
      <c r="J53" s="75"/>
      <c r="K53" s="73"/>
      <c r="L53" s="77"/>
      <c r="M53" s="73"/>
      <c r="N53" s="73"/>
      <c r="O53" s="74"/>
      <c r="P53" s="74"/>
    </row>
    <row r="54" spans="1:23" ht="12.75" customHeight="1" x14ac:dyDescent="0.25">
      <c r="B54" s="27" t="s">
        <v>13</v>
      </c>
      <c r="C54" s="27"/>
      <c r="D54" s="27"/>
      <c r="E54" s="27"/>
      <c r="F54" s="27"/>
      <c r="G54" s="84"/>
      <c r="H54" s="84"/>
      <c r="I54" s="84"/>
      <c r="J54" s="50"/>
      <c r="K54" s="50"/>
      <c r="L54" s="53"/>
      <c r="M54" s="50"/>
    </row>
    <row r="55" spans="1:23" ht="15.75" x14ac:dyDescent="0.25">
      <c r="B55" s="18"/>
      <c r="C55" s="23"/>
      <c r="D55" s="19"/>
      <c r="E55" s="40"/>
      <c r="F55" s="24"/>
      <c r="G55" s="25"/>
      <c r="H55" s="21"/>
      <c r="I55" s="22"/>
      <c r="J55" s="17"/>
      <c r="K55" s="18"/>
      <c r="L55" s="58"/>
      <c r="M55" s="18"/>
    </row>
    <row r="56" spans="1:23" ht="15.75" hidden="1" x14ac:dyDescent="0.25">
      <c r="B56" s="26"/>
      <c r="C56" s="27" t="s">
        <v>17</v>
      </c>
      <c r="G56" s="34"/>
      <c r="H56" s="61"/>
      <c r="I56" s="27" t="s">
        <v>16</v>
      </c>
      <c r="J56" s="17"/>
      <c r="K56" s="16"/>
      <c r="L56" s="59"/>
      <c r="M56" s="28"/>
    </row>
    <row r="57" spans="1:23" ht="15.75" hidden="1" x14ac:dyDescent="0.25">
      <c r="B57" s="26"/>
      <c r="C57" s="19"/>
      <c r="D57" s="19"/>
      <c r="E57" s="41"/>
      <c r="F57" s="19"/>
      <c r="G57" s="20"/>
      <c r="H57" s="36"/>
      <c r="I57" s="20"/>
      <c r="J57" s="17"/>
      <c r="K57" s="16"/>
      <c r="L57" s="59"/>
      <c r="M57" s="28"/>
    </row>
    <row r="58" spans="1:23" ht="15.75" x14ac:dyDescent="0.25">
      <c r="B58" s="26"/>
      <c r="C58" s="19" t="s">
        <v>68</v>
      </c>
      <c r="D58" s="19"/>
      <c r="E58" s="41"/>
      <c r="F58" s="19"/>
      <c r="G58" s="51"/>
      <c r="H58" s="51"/>
      <c r="I58" s="85" t="s">
        <v>69</v>
      </c>
      <c r="J58" s="17"/>
      <c r="K58" s="16"/>
      <c r="L58" s="59"/>
      <c r="M58" s="28"/>
    </row>
    <row r="59" spans="1:23" ht="15.75" x14ac:dyDescent="0.25">
      <c r="B59" s="26"/>
      <c r="C59" s="19"/>
      <c r="D59" s="19"/>
      <c r="E59" s="41"/>
      <c r="F59" s="19"/>
      <c r="G59" s="20"/>
      <c r="H59" s="36"/>
      <c r="I59" s="20"/>
      <c r="J59" s="17"/>
      <c r="K59" s="16"/>
      <c r="L59" s="59"/>
      <c r="M59" s="28"/>
    </row>
    <row r="60" spans="1:23" ht="15" x14ac:dyDescent="0.25">
      <c r="C60" s="27" t="s">
        <v>43</v>
      </c>
      <c r="D60" s="19"/>
      <c r="E60" s="115"/>
      <c r="F60" s="115"/>
      <c r="G60" s="34"/>
      <c r="H60" s="61"/>
      <c r="I60" s="27" t="s">
        <v>21</v>
      </c>
    </row>
    <row r="61" spans="1:23" ht="18" customHeight="1" x14ac:dyDescent="0.25">
      <c r="C61" s="23"/>
      <c r="D61" s="19"/>
      <c r="E61" s="42"/>
      <c r="F61" s="21"/>
      <c r="G61" s="25"/>
      <c r="H61" s="36"/>
      <c r="I61" s="25"/>
    </row>
    <row r="62" spans="1:23" ht="15" x14ac:dyDescent="0.25">
      <c r="C62" s="27" t="s">
        <v>45</v>
      </c>
      <c r="G62" s="34"/>
      <c r="H62" s="61"/>
      <c r="I62" s="27" t="s">
        <v>44</v>
      </c>
    </row>
    <row r="63" spans="1:23" ht="21.75" customHeight="1" x14ac:dyDescent="0.25">
      <c r="C63" s="37"/>
      <c r="D63" s="21"/>
      <c r="E63" s="42"/>
      <c r="F63" s="21"/>
      <c r="G63" s="21"/>
      <c r="H63" s="36"/>
      <c r="I63" s="21"/>
    </row>
    <row r="64" spans="1:23" ht="15" x14ac:dyDescent="0.25">
      <c r="C64" s="27" t="s">
        <v>20</v>
      </c>
      <c r="D64" s="19"/>
      <c r="E64" s="115"/>
      <c r="F64" s="115"/>
      <c r="G64" s="34"/>
      <c r="H64" s="35"/>
      <c r="I64" s="27" t="s">
        <v>42</v>
      </c>
    </row>
    <row r="65" ht="25.5" customHeight="1" x14ac:dyDescent="0.2"/>
  </sheetData>
  <mergeCells count="48">
    <mergeCell ref="E64:F64"/>
    <mergeCell ref="E60:F60"/>
    <mergeCell ref="B50:M50"/>
    <mergeCell ref="B7:M7"/>
    <mergeCell ref="B8:M8"/>
    <mergeCell ref="B9:M9"/>
    <mergeCell ref="B10:M10"/>
    <mergeCell ref="B11:M11"/>
    <mergeCell ref="B13:B14"/>
    <mergeCell ref="C13:C14"/>
    <mergeCell ref="D13:E13"/>
    <mergeCell ref="F13:I13"/>
    <mergeCell ref="J13:M13"/>
    <mergeCell ref="A34:M34"/>
    <mergeCell ref="B16:M16"/>
    <mergeCell ref="H20:H21"/>
    <mergeCell ref="I20:I21"/>
    <mergeCell ref="B20:B21"/>
    <mergeCell ref="B38:B39"/>
    <mergeCell ref="C38:C39"/>
    <mergeCell ref="D38:D39"/>
    <mergeCell ref="E38:E39"/>
    <mergeCell ref="F38:F39"/>
    <mergeCell ref="G38:G39"/>
    <mergeCell ref="H38:H39"/>
    <mergeCell ref="I38:I39"/>
    <mergeCell ref="C20:C21"/>
    <mergeCell ref="D20:D21"/>
    <mergeCell ref="E20:E21"/>
    <mergeCell ref="F20:F21"/>
    <mergeCell ref="G20:G21"/>
    <mergeCell ref="I47:I48"/>
    <mergeCell ref="B52:M52"/>
    <mergeCell ref="B29:B30"/>
    <mergeCell ref="C29:C30"/>
    <mergeCell ref="D29:D30"/>
    <mergeCell ref="E29:E30"/>
    <mergeCell ref="F29:F30"/>
    <mergeCell ref="G29:G30"/>
    <mergeCell ref="H29:H30"/>
    <mergeCell ref="I29:I30"/>
    <mergeCell ref="B47:B48"/>
    <mergeCell ref="C47:C48"/>
    <mergeCell ref="D47:D48"/>
    <mergeCell ref="E47:E48"/>
    <mergeCell ref="F47:F48"/>
    <mergeCell ref="G47:G48"/>
    <mergeCell ref="H47:H48"/>
  </mergeCells>
  <printOptions horizontalCentered="1"/>
  <pageMargins left="0" right="0" top="0.35433070866141736" bottom="0.15748031496062992" header="0" footer="0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Strekalovskaya Kristina</cp:lastModifiedBy>
  <cp:lastPrinted>2023-01-12T02:59:04Z</cp:lastPrinted>
  <dcterms:created xsi:type="dcterms:W3CDTF">2002-02-11T05:58:42Z</dcterms:created>
  <dcterms:modified xsi:type="dcterms:W3CDTF">2023-02-07T07:25:41Z</dcterms:modified>
</cp:coreProperties>
</file>